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Override PartName="/xl/charts/chart2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5910" windowHeight="7125"/>
  </bookViews>
  <sheets>
    <sheet name="P19" sheetId="1" r:id="rId1"/>
    <sheet name="Sheet2" sheetId="2" r:id="rId2"/>
    <sheet name="Sheet3" sheetId="3" r:id="rId3"/>
  </sheets>
  <definedNames>
    <definedName name="AirTemp">'P19'!$I$87</definedName>
    <definedName name="b_atKm">'P19'!$B$25</definedName>
    <definedName name="b_atNmx">'P19'!$B$9</definedName>
    <definedName name="b_Km0">'P19'!$B$23</definedName>
    <definedName name="b_ma0Km">'P19'!$B$30</definedName>
    <definedName name="b_ma0Nmx">'P19'!$B$14</definedName>
    <definedName name="b_ma1Km">'P19'!$B$31</definedName>
    <definedName name="b_ma1Nmx">'P19'!$B$15</definedName>
    <definedName name="b_ma2Km">'P19'!$B$32</definedName>
    <definedName name="b_ma2Nmx">'P19'!$B$16</definedName>
    <definedName name="b_ma3Km">'P19'!$B$33</definedName>
    <definedName name="b_ma3Nmx">'P19'!$B$17</definedName>
    <definedName name="b_ma4Km">'P19'!$B$34</definedName>
    <definedName name="b_ma4Nmx">'P19'!$B$18</definedName>
    <definedName name="b_mdmKm">'P19'!$B$28</definedName>
    <definedName name="b_mdmNmx">'P19'!$B$12</definedName>
    <definedName name="b_met1Km">'P19'!$B$37</definedName>
    <definedName name="b_met1Nmx">'P19'!$B$21</definedName>
    <definedName name="b_met2Km">'P19'!$B$38</definedName>
    <definedName name="b_met2Nmx">'P19'!$B$22</definedName>
    <definedName name="b_mi0Km">'P19'!$B$36</definedName>
    <definedName name="b_mi0Nmx">'P19'!$B$20</definedName>
    <definedName name="b_mrKm">'P19'!$B$35</definedName>
    <definedName name="b_mrNmx">'P19'!$B$19</definedName>
    <definedName name="b_mt1Km">'P19'!$B$27</definedName>
    <definedName name="b_mt1Nmx">'P19'!$B$11</definedName>
    <definedName name="b_mtanKm">'P19'!$B$29</definedName>
    <definedName name="b_mtanNmx">'P19'!$B$13</definedName>
    <definedName name="b_Nmx0">'P19'!$B$7</definedName>
    <definedName name="b_sm1Km">'P19'!$B$24</definedName>
    <definedName name="b_sm1Nmx">'P19'!$B$8</definedName>
    <definedName name="b_wsKm">'P19'!$B$26</definedName>
    <definedName name="b_wsNmx">'P19'!$B$10</definedName>
    <definedName name="Forsuring">'P19'!$I$104</definedName>
    <definedName name="I_MA0">'P19'!$I$92</definedName>
    <definedName name="I_MA1">'P19'!$I$93</definedName>
    <definedName name="I_MA2">'P19'!$I$94</definedName>
    <definedName name="I_MA3">'P19'!$I$95</definedName>
    <definedName name="I_MA4">'P19'!$I$96</definedName>
    <definedName name="I_MeT1">'P19'!$I$99</definedName>
    <definedName name="I_MeT2">'P19'!$I$100</definedName>
    <definedName name="I_MI0">'P19'!$I$98</definedName>
    <definedName name="I_MT1">'P19'!$I$89</definedName>
    <definedName name="I_SM1">'P19'!$I$86</definedName>
    <definedName name="Km">'P19'!$I$29</definedName>
    <definedName name="ManureDM">'P19'!$I$90</definedName>
    <definedName name="ManureRate">'P19'!$I$97</definedName>
    <definedName name="ManureTAN">'P19'!$I$91</definedName>
    <definedName name="Nmax">'P19'!$I$28</definedName>
    <definedName name="WindSpeed">'P19'!$I$88</definedName>
  </definedNames>
  <calcPr calcId="125725"/>
</workbook>
</file>

<file path=xl/calcChain.xml><?xml version="1.0" encoding="utf-8"?>
<calcChain xmlns="http://schemas.openxmlformats.org/spreadsheetml/2006/main">
  <c r="I104" i="1"/>
  <c r="N78" s="1"/>
  <c r="AA89" l="1"/>
  <c r="AA53"/>
  <c r="I91" l="1"/>
  <c r="AC48" s="1"/>
  <c r="I87"/>
  <c r="I86"/>
  <c r="I89"/>
  <c r="I92"/>
  <c r="I93"/>
  <c r="I94"/>
  <c r="I95"/>
  <c r="I96"/>
  <c r="I99"/>
  <c r="I100"/>
  <c r="I98"/>
  <c r="AC57"/>
  <c r="AC44"/>
  <c r="AC35"/>
  <c r="I28" l="1"/>
  <c r="AC31"/>
  <c r="I29"/>
  <c r="I61" l="1"/>
  <c r="AG29"/>
  <c r="I60"/>
  <c r="I56"/>
  <c r="I57"/>
  <c r="I38"/>
  <c r="J38" s="1"/>
  <c r="I51"/>
  <c r="J51" s="1"/>
  <c r="I47"/>
  <c r="J47" s="1"/>
  <c r="I43"/>
  <c r="J43" s="1"/>
  <c r="I39"/>
  <c r="J39" s="1"/>
  <c r="I50"/>
  <c r="J50" s="1"/>
  <c r="I46"/>
  <c r="J46" s="1"/>
  <c r="I42"/>
  <c r="J42" s="1"/>
  <c r="I49"/>
  <c r="J49" s="1"/>
  <c r="I45"/>
  <c r="J45" s="1"/>
  <c r="I41"/>
  <c r="J41" s="1"/>
  <c r="I52"/>
  <c r="J52" s="1"/>
  <c r="AG30" s="1"/>
  <c r="I48"/>
  <c r="J48" s="1"/>
  <c r="I44"/>
  <c r="J44" s="1"/>
  <c r="I40"/>
  <c r="J40" s="1"/>
  <c r="I30"/>
  <c r="H62"/>
  <c r="H61"/>
  <c r="I37"/>
  <c r="J37" s="1"/>
</calcChain>
</file>

<file path=xl/sharedStrings.xml><?xml version="1.0" encoding="utf-8"?>
<sst xmlns="http://schemas.openxmlformats.org/spreadsheetml/2006/main" count="76" uniqueCount="72">
  <si>
    <t>b_Nmx0</t>
  </si>
  <si>
    <t>b_sm1Nmx</t>
  </si>
  <si>
    <t>b_atNmx</t>
  </si>
  <si>
    <t>b_wsNmx</t>
  </si>
  <si>
    <t>b_mt1Nmx</t>
  </si>
  <si>
    <t>b_mdmNmx</t>
  </si>
  <si>
    <t>b_mtanNmx</t>
  </si>
  <si>
    <t>b_ma0Nmx</t>
  </si>
  <si>
    <t>b_ma1Nmx</t>
  </si>
  <si>
    <t>b_ma2Nmx</t>
  </si>
  <si>
    <t>b_ma3Nmx</t>
  </si>
  <si>
    <t>b_ma4Nmx</t>
  </si>
  <si>
    <t>b_met1Nmx</t>
  </si>
  <si>
    <t>b_met2Nmx</t>
  </si>
  <si>
    <t>b_Km0</t>
  </si>
  <si>
    <t>b_atKm</t>
  </si>
  <si>
    <t>b_wsKm</t>
  </si>
  <si>
    <t>b_mt1Km</t>
  </si>
  <si>
    <t>b_mdmKm</t>
  </si>
  <si>
    <t>b_mtanKm</t>
  </si>
  <si>
    <t>b_mrKm</t>
  </si>
  <si>
    <t>b_met1Km</t>
  </si>
  <si>
    <t>b_met2Km</t>
  </si>
  <si>
    <t>b_mrNmx</t>
  </si>
  <si>
    <t>b_mi0Nmx</t>
  </si>
  <si>
    <t>b_sm1Km</t>
  </si>
  <si>
    <t>b_ma0Km</t>
  </si>
  <si>
    <t>b_ma1Km</t>
  </si>
  <si>
    <t>b_ma2Km</t>
  </si>
  <si>
    <t>b_ma3Km</t>
  </si>
  <si>
    <t>b_ma4Km</t>
  </si>
  <si>
    <t>b_mi0Km</t>
  </si>
  <si>
    <t>Value</t>
  </si>
  <si>
    <t>= 1 if SoilMoist = 1 (SoilMoist = 2 is ref.)</t>
  </si>
  <si>
    <t>= 1 if ManureType = 1 (ManureType = 2 is ref.)</t>
  </si>
  <si>
    <t>= 1 if ManureAppl = 0 (ManureAppl = 5 is ref.)</t>
  </si>
  <si>
    <t>= 1 if ManureAppl = 1 (ManureAppl = 5 is ref.)</t>
  </si>
  <si>
    <t>= 1 if ManureAppl = 2 (ManureAppl = 5 is ref.)</t>
  </si>
  <si>
    <t>= 1 if ManureAppl = 3 (ManureAppl = 5 is ref.)</t>
  </si>
  <si>
    <t>= 1 if ManureAppl = 4 (ManureAppl = 5 is ref.)</t>
  </si>
  <si>
    <t>= 1 if ManureInc = 0 (ManureInc = 2 is ref.)</t>
  </si>
  <si>
    <t>= 1 if MeasTech = 1 (MeasTech = 3 is ref.)</t>
  </si>
  <si>
    <t>= 1 if MeasTech = 2 (MeasTech = 3 is ref.)</t>
  </si>
  <si>
    <t>°C</t>
  </si>
  <si>
    <t>m/s</t>
  </si>
  <si>
    <t>%</t>
  </si>
  <si>
    <t>t/ha</t>
  </si>
  <si>
    <t>This is a prototype model presented at the NJF Seminar "Sustainable Handling and Utilization of Livestock Manure from Animals to Plants", Horsens, DK, 16-19 January 2001 by H.T. Søgaard et al. The model can be used freely without any charge but the authors disclaim all responsibility for the results derived by the model.</t>
  </si>
  <si>
    <t>Tør</t>
  </si>
  <si>
    <t>Våd</t>
  </si>
  <si>
    <t>Vindhastighed</t>
  </si>
  <si>
    <t>Luft tempmperatur</t>
  </si>
  <si>
    <t>Gylletype</t>
  </si>
  <si>
    <t>Kvæg</t>
  </si>
  <si>
    <t>Svin</t>
  </si>
  <si>
    <t xml:space="preserve">Teknik </t>
  </si>
  <si>
    <t>Ja</t>
  </si>
  <si>
    <t>Nej</t>
  </si>
  <si>
    <t xml:space="preserve">ØRUM TF-12 Tankforsuring </t>
  </si>
  <si>
    <t>Måleteknik</t>
  </si>
  <si>
    <t>Nedharvning eller nedpløjning</t>
  </si>
  <si>
    <t>Tørstofindhold</t>
  </si>
  <si>
    <t>Jordfugtighed</t>
  </si>
  <si>
    <t>Udbragt mængde</t>
  </si>
  <si>
    <t>Beregnet ammoniakfordampning</t>
  </si>
  <si>
    <t>Beregn ammoniaktabet her</t>
  </si>
  <si>
    <t xml:space="preserve">   -svarende til</t>
  </si>
  <si>
    <t>kg N pr. ha</t>
  </si>
  <si>
    <t>Tankforsuring</t>
  </si>
  <si>
    <t>Pct. reduktion ved tankforsuring</t>
  </si>
  <si>
    <r>
      <t>kg NH</t>
    </r>
    <r>
      <rPr>
        <vertAlign val="subscript"/>
        <sz val="20"/>
        <color indexed="39"/>
        <rFont val="Arial"/>
        <family val="2"/>
      </rPr>
      <t>4</t>
    </r>
    <r>
      <rPr>
        <sz val="20"/>
        <color indexed="39"/>
        <rFont val="Arial"/>
        <family val="2"/>
      </rPr>
      <t>-N/ton</t>
    </r>
  </si>
  <si>
    <r>
      <t>Kvælstofindhold i gylle (kg NH</t>
    </r>
    <r>
      <rPr>
        <b/>
        <vertAlign val="subscript"/>
        <sz val="20"/>
        <color indexed="39"/>
        <rFont val="Arial"/>
        <family val="2"/>
      </rPr>
      <t>4</t>
    </r>
    <r>
      <rPr>
        <b/>
        <sz val="20"/>
        <color indexed="39"/>
        <rFont val="Arial"/>
        <family val="2"/>
      </rPr>
      <t>-N pr. ton)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</si>
</sst>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6"/>
      <color indexed="39"/>
      <name val="Arial"/>
      <family val="2"/>
    </font>
    <font>
      <sz val="14"/>
      <name val="Arial"/>
      <family val="2"/>
    </font>
    <font>
      <b/>
      <sz val="20"/>
      <color indexed="39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90"/>
      <name val="Times New Roman"/>
      <family val="1"/>
    </font>
    <font>
      <sz val="52"/>
      <name val="Times New Roman"/>
      <family val="1"/>
    </font>
    <font>
      <sz val="20"/>
      <color indexed="39"/>
      <name val="Arial"/>
      <family val="2"/>
    </font>
    <font>
      <sz val="24"/>
      <color indexed="39"/>
      <name val="Arial"/>
      <family val="2"/>
    </font>
    <font>
      <sz val="22"/>
      <color indexed="12"/>
      <name val="Arial"/>
      <family val="2"/>
    </font>
    <font>
      <sz val="22"/>
      <color indexed="12"/>
      <name val="Times New Roman"/>
      <family val="1"/>
    </font>
    <font>
      <sz val="10"/>
      <name val="Arial"/>
      <family val="2"/>
    </font>
    <font>
      <sz val="14"/>
      <color indexed="12"/>
      <name val="Arial"/>
      <family val="2"/>
    </font>
    <font>
      <b/>
      <sz val="20"/>
      <color rgb="FFFF0000"/>
      <name val="Arial"/>
      <family val="2"/>
    </font>
    <font>
      <vertAlign val="subscript"/>
      <sz val="20"/>
      <color indexed="39"/>
      <name val="Arial"/>
      <family val="2"/>
    </font>
    <font>
      <b/>
      <vertAlign val="subscript"/>
      <sz val="20"/>
      <color indexed="3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quotePrefix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3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/>
    <xf numFmtId="0" fontId="0" fillId="2" borderId="0" xfId="0" applyFill="1" applyBorder="1"/>
    <xf numFmtId="0" fontId="13" fillId="2" borderId="4" xfId="0" applyFont="1" applyFill="1" applyBorder="1"/>
    <xf numFmtId="0" fontId="0" fillId="2" borderId="0" xfId="0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3" fillId="3" borderId="0" xfId="0" applyFont="1" applyFill="1" applyBorder="1"/>
    <xf numFmtId="164" fontId="0" fillId="2" borderId="0" xfId="0" applyNumberFormat="1" applyFill="1"/>
    <xf numFmtId="0" fontId="17" fillId="2" borderId="0" xfId="0" applyFont="1" applyFill="1"/>
    <xf numFmtId="1" fontId="13" fillId="2" borderId="0" xfId="0" applyNumberFormat="1" applyFont="1" applyFill="1" applyBorder="1"/>
    <xf numFmtId="0" fontId="14" fillId="2" borderId="4" xfId="0" applyFont="1" applyFill="1" applyBorder="1"/>
    <xf numFmtId="164" fontId="11" fillId="2" borderId="0" xfId="0" applyNumberFormat="1" applyFont="1" applyFill="1"/>
    <xf numFmtId="0" fontId="0" fillId="2" borderId="0" xfId="0" applyFill="1" applyAlignment="1">
      <alignment horizontal="center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autoTitleDeleted val="1"/>
    <c:plotArea>
      <c:layout>
        <c:manualLayout>
          <c:layoutTarget val="inner"/>
          <c:xMode val="edge"/>
          <c:yMode val="edge"/>
          <c:x val="0.14421930870083469"/>
          <c:y val="4.7787775815043794E-2"/>
          <c:w val="0.82121573301549555"/>
          <c:h val="0.7699141659090355"/>
        </c:manualLayout>
      </c:layout>
      <c:scatterChart>
        <c:scatterStyle val="lineMarker"/>
        <c:ser>
          <c:idx val="0"/>
          <c:order val="0"/>
          <c:tx>
            <c:strRef>
              <c:f>'P19'!$J$36</c:f>
              <c:strCache>
                <c:ptCount val="1"/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'P19'!$H$37:$H$52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150</c:v>
                </c:pt>
              </c:numCache>
            </c:numRef>
          </c:xVal>
          <c:yVal>
            <c:numRef>
              <c:f>'P19'!$J$37:$J$52</c:f>
              <c:numCache>
                <c:formatCode>General</c:formatCode>
                <c:ptCount val="16"/>
                <c:pt idx="0">
                  <c:v>0</c:v>
                </c:pt>
                <c:pt idx="1">
                  <c:v>2.7727664175085907</c:v>
                </c:pt>
                <c:pt idx="2">
                  <c:v>4.8188500745347298</c:v>
                </c:pt>
                <c:pt idx="3">
                  <c:v>6.390825755702191</c:v>
                </c:pt>
                <c:pt idx="4">
                  <c:v>7.6363707418372861</c:v>
                </c:pt>
                <c:pt idx="5">
                  <c:v>9.4849468868013691</c:v>
                </c:pt>
                <c:pt idx="6">
                  <c:v>10.791072527300715</c:v>
                </c:pt>
                <c:pt idx="7">
                  <c:v>11.762964728044697</c:v>
                </c:pt>
                <c:pt idx="8">
                  <c:v>13.368311162740733</c:v>
                </c:pt>
                <c:pt idx="9">
                  <c:v>14.347334879494458</c:v>
                </c:pt>
                <c:pt idx="10">
                  <c:v>15.481087016610523</c:v>
                </c:pt>
                <c:pt idx="11">
                  <c:v>16.117920511444254</c:v>
                </c:pt>
                <c:pt idx="12">
                  <c:v>16.525806088271512</c:v>
                </c:pt>
                <c:pt idx="13">
                  <c:v>17.102888089971572</c:v>
                </c:pt>
                <c:pt idx="14">
                  <c:v>17.406811467482324</c:v>
                </c:pt>
                <c:pt idx="15">
                  <c:v>17.721731882129415</c:v>
                </c:pt>
              </c:numCache>
            </c:numRef>
          </c:yVal>
        </c:ser>
        <c:axId val="61813888"/>
        <c:axId val="61815808"/>
      </c:scatterChart>
      <c:valAx>
        <c:axId val="61813888"/>
        <c:scaling>
          <c:orientation val="minMax"/>
          <c:max val="150"/>
        </c:scaling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Tid (timer efter udbringning)</a:t>
                </a:r>
              </a:p>
            </c:rich>
          </c:tx>
          <c:layout>
            <c:manualLayout>
              <c:xMode val="edge"/>
              <c:yMode val="edge"/>
              <c:x val="0.45530393325387436"/>
              <c:y val="0.91327749335416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1815808"/>
        <c:crosses val="autoZero"/>
        <c:crossBetween val="midCat"/>
        <c:majorUnit val="25"/>
      </c:valAx>
      <c:valAx>
        <c:axId val="61815808"/>
        <c:scaling>
          <c:orientation val="minMax"/>
          <c:max val="50"/>
        </c:scaling>
        <c:axPos val="l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2800"/>
                  <a:t>Ammoniak tab kg N/ha</a:t>
                </a:r>
              </a:p>
            </c:rich>
          </c:tx>
          <c:layout>
            <c:manualLayout>
              <c:xMode val="edge"/>
              <c:yMode val="edge"/>
              <c:x val="2.3461434862408308E-2"/>
              <c:y val="8.672622116925667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1813888"/>
        <c:crosses val="autoZero"/>
        <c:crossBetween val="midCat"/>
        <c:minorUnit val="0.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4268760842655787"/>
          <c:y val="4.7120499155519184E-2"/>
          <c:w val="0.8228318752598186"/>
          <c:h val="0.76090880117801385"/>
        </c:manualLayout>
      </c:layout>
      <c:scatterChart>
        <c:scatterStyle val="lineMarker"/>
        <c:ser>
          <c:idx val="0"/>
          <c:order val="0"/>
          <c:tx>
            <c:strRef>
              <c:f>'P19'!$I$36</c:f>
              <c:strCache>
                <c:ptCount val="1"/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'P19'!$H$37:$H$52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150</c:v>
                </c:pt>
              </c:numCache>
            </c:numRef>
          </c:xVal>
          <c:yVal>
            <c:numRef>
              <c:f>'P19'!$I$37:$I$52</c:f>
              <c:numCache>
                <c:formatCode>General</c:formatCode>
                <c:ptCount val="16"/>
                <c:pt idx="0">
                  <c:v>0</c:v>
                </c:pt>
                <c:pt idx="1">
                  <c:v>3.851064468761932</c:v>
                </c:pt>
                <c:pt idx="2">
                  <c:v>6.6928473257426804</c:v>
                </c:pt>
                <c:pt idx="3">
                  <c:v>8.8761468829197092</c:v>
                </c:pt>
                <c:pt idx="4">
                  <c:v>10.606070474774008</c:v>
                </c:pt>
                <c:pt idx="5">
                  <c:v>13.17353734277968</c:v>
                </c:pt>
                <c:pt idx="6">
                  <c:v>14.987600732362104</c:v>
                </c:pt>
                <c:pt idx="7">
                  <c:v>16.33745101117319</c:v>
                </c:pt>
                <c:pt idx="8">
                  <c:v>18.567098837139909</c:v>
                </c:pt>
                <c:pt idx="9">
                  <c:v>19.926853999297858</c:v>
                </c:pt>
                <c:pt idx="10">
                  <c:v>21.501509745292392</c:v>
                </c:pt>
                <c:pt idx="11">
                  <c:v>22.386000710339243</c:v>
                </c:pt>
                <c:pt idx="12">
                  <c:v>22.952508455932655</c:v>
                </c:pt>
                <c:pt idx="13">
                  <c:v>23.75401123607163</c:v>
                </c:pt>
                <c:pt idx="14">
                  <c:v>24.176127038169895</c:v>
                </c:pt>
                <c:pt idx="15">
                  <c:v>24.613516502957523</c:v>
                </c:pt>
              </c:numCache>
            </c:numRef>
          </c:yVal>
        </c:ser>
        <c:ser>
          <c:idx val="1"/>
          <c:order val="1"/>
          <c:tx>
            <c:strRef>
              <c:f>'P19'!$H$55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'P19'!$H$56:$H$57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'P19'!$I$56:$I$57</c:f>
              <c:numCache>
                <c:formatCode>General</c:formatCode>
                <c:ptCount val="2"/>
                <c:pt idx="0">
                  <c:v>25.537556842563379</c:v>
                </c:pt>
                <c:pt idx="1">
                  <c:v>25.537556842563379</c:v>
                </c:pt>
              </c:numCache>
            </c:numRef>
          </c:yVal>
        </c:ser>
        <c:ser>
          <c:idx val="2"/>
          <c:order val="2"/>
          <c:tx>
            <c:strRef>
              <c:f>'P19'!$H$59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'P19'!$H$60:$H$62</c:f>
              <c:numCache>
                <c:formatCode>General</c:formatCode>
                <c:ptCount val="3"/>
                <c:pt idx="0">
                  <c:v>0</c:v>
                </c:pt>
                <c:pt idx="1">
                  <c:v>5.6312981903347303</c:v>
                </c:pt>
                <c:pt idx="2">
                  <c:v>5.6312981903347303</c:v>
                </c:pt>
              </c:numCache>
            </c:numRef>
          </c:xVal>
          <c:yVal>
            <c:numRef>
              <c:f>'P19'!$I$60:$I$62</c:f>
              <c:numCache>
                <c:formatCode>General</c:formatCode>
                <c:ptCount val="3"/>
                <c:pt idx="0">
                  <c:v>12.76877842128169</c:v>
                </c:pt>
                <c:pt idx="1">
                  <c:v>12.76877842128169</c:v>
                </c:pt>
                <c:pt idx="2">
                  <c:v>0</c:v>
                </c:pt>
              </c:numCache>
            </c:numRef>
          </c:yVal>
        </c:ser>
        <c:axId val="63657088"/>
        <c:axId val="63659008"/>
      </c:scatterChart>
      <c:valAx>
        <c:axId val="63657088"/>
        <c:scaling>
          <c:orientation val="minMax"/>
          <c:max val="150"/>
        </c:scaling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Tid (timer efter</a:t>
                </a:r>
                <a:r>
                  <a:rPr lang="da-DK" baseline="0"/>
                  <a:t> udbringning</a:t>
                </a:r>
                <a:r>
                  <a:rPr lang="da-DK"/>
                  <a:t>)</a:t>
                </a:r>
              </a:p>
            </c:rich>
          </c:tx>
          <c:layout>
            <c:manualLayout>
              <c:xMode val="edge"/>
              <c:yMode val="edge"/>
              <c:x val="0.45541128356143068"/>
              <c:y val="0.914486724351555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659008"/>
        <c:crosses val="autoZero"/>
        <c:crossBetween val="midCat"/>
        <c:majorUnit val="25"/>
      </c:valAx>
      <c:valAx>
        <c:axId val="63659008"/>
        <c:scaling>
          <c:orientation val="minMax"/>
          <c:max val="100"/>
          <c:min val="0"/>
        </c:scaling>
        <c:axPos val="l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2800"/>
                  <a:t>Ammoniak</a:t>
                </a:r>
                <a:r>
                  <a:rPr lang="da-DK" sz="2800" baseline="0"/>
                  <a:t> tab i %</a:t>
                </a:r>
                <a:endParaRPr lang="da-DK" sz="2800"/>
              </a:p>
            </c:rich>
          </c:tx>
          <c:layout>
            <c:manualLayout>
              <c:xMode val="edge"/>
              <c:yMode val="edge"/>
              <c:x val="1.8671937291202811E-2"/>
              <c:y val="9.4458890129366091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657088"/>
        <c:crosses val="autoZero"/>
        <c:crossBetween val="midCat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45</xdr:row>
      <xdr:rowOff>123825</xdr:rowOff>
    </xdr:from>
    <xdr:to>
      <xdr:col>25</xdr:col>
      <xdr:colOff>504825</xdr:colOff>
      <xdr:row>67</xdr:row>
      <xdr:rowOff>19050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24</xdr:row>
      <xdr:rowOff>0</xdr:rowOff>
    </xdr:from>
    <xdr:to>
      <xdr:col>25</xdr:col>
      <xdr:colOff>504825</xdr:colOff>
      <xdr:row>45</xdr:row>
      <xdr:rowOff>28575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81"/>
  <sheetViews>
    <sheetView tabSelected="1" topLeftCell="A19" zoomScale="70" zoomScaleNormal="70" workbookViewId="0">
      <selection activeCell="AF23" sqref="AF23"/>
    </sheetView>
  </sheetViews>
  <sheetFormatPr defaultColWidth="8.85546875" defaultRowHeight="12.75"/>
  <cols>
    <col min="1" max="11" width="0.140625" style="2" customWidth="1"/>
    <col min="12" max="17" width="8.85546875" style="2" customWidth="1"/>
    <col min="18" max="18" width="3.5703125" style="2" customWidth="1"/>
    <col min="19" max="22" width="8.85546875" style="2" customWidth="1"/>
    <col min="23" max="23" width="3.7109375" style="2" customWidth="1"/>
    <col min="24" max="26" width="8.85546875" style="2" customWidth="1"/>
    <col min="27" max="27" width="12.28515625" style="2" customWidth="1"/>
    <col min="28" max="28" width="13.28515625" style="2" customWidth="1"/>
    <col min="29" max="29" width="8.28515625" style="2" customWidth="1"/>
    <col min="30" max="30" width="8.85546875" style="2" customWidth="1"/>
    <col min="31" max="31" width="3.28515625" style="2" customWidth="1"/>
    <col min="32" max="32" width="64.5703125" style="2" customWidth="1"/>
    <col min="33" max="33" width="9.140625" style="2" customWidth="1"/>
    <col min="34" max="34" width="3.28515625" style="2" customWidth="1"/>
    <col min="35" max="35" width="19.5703125" style="2" customWidth="1"/>
    <col min="36" max="16384" width="8.85546875" style="2"/>
  </cols>
  <sheetData>
    <row r="1" spans="1:8" ht="0.75" customHeight="1">
      <c r="A1" s="1"/>
    </row>
    <row r="2" spans="1:8" ht="0.75" customHeight="1"/>
    <row r="3" spans="1:8" ht="0.75" customHeight="1">
      <c r="A3" s="3"/>
      <c r="H3" s="3"/>
    </row>
    <row r="4" spans="1:8" ht="0.75" customHeight="1"/>
    <row r="5" spans="1:8" ht="0.75" customHeight="1"/>
    <row r="6" spans="1:8" ht="0.75" customHeight="1"/>
    <row r="7" spans="1:8" ht="0.75" customHeight="1">
      <c r="A7" s="2" t="s">
        <v>0</v>
      </c>
      <c r="B7" s="2">
        <v>-6.5757000000000003</v>
      </c>
      <c r="C7" s="2">
        <v>1.046</v>
      </c>
      <c r="D7" s="2">
        <v>-8.6270000000000007</v>
      </c>
      <c r="E7" s="2">
        <v>-4.5244999999999997</v>
      </c>
    </row>
    <row r="8" spans="1:8" ht="0.75" customHeight="1">
      <c r="A8" s="2" t="s">
        <v>1</v>
      </c>
      <c r="B8" s="2">
        <v>9.7100000000000006E-2</v>
      </c>
      <c r="C8" s="2">
        <v>3.5499999999999997E-2</v>
      </c>
      <c r="D8" s="2">
        <v>2.75E-2</v>
      </c>
      <c r="E8" s="2">
        <v>0.16669999999999999</v>
      </c>
    </row>
    <row r="9" spans="1:8" ht="0.75" customHeight="1">
      <c r="A9" s="2" t="s">
        <v>2</v>
      </c>
      <c r="B9" s="2">
        <v>2.2100000000000002E-2</v>
      </c>
      <c r="C9" s="2">
        <v>2.4499999999999999E-3</v>
      </c>
      <c r="D9" s="2">
        <v>1.7299999999999999E-2</v>
      </c>
      <c r="E9" s="2">
        <v>2.69E-2</v>
      </c>
    </row>
    <row r="10" spans="1:8" ht="0.75" customHeight="1">
      <c r="A10" s="2" t="s">
        <v>3</v>
      </c>
      <c r="B10" s="2">
        <v>4.0899999999999999E-2</v>
      </c>
      <c r="C10" s="2">
        <v>1.1900000000000001E-2</v>
      </c>
      <c r="D10" s="2">
        <v>1.7600000000000001E-2</v>
      </c>
      <c r="E10" s="2">
        <v>6.4100000000000004E-2</v>
      </c>
    </row>
    <row r="11" spans="1:8" ht="0.75" customHeight="1">
      <c r="A11" s="2" t="s">
        <v>4</v>
      </c>
      <c r="B11" s="2">
        <v>-0.156</v>
      </c>
      <c r="C11" s="2">
        <v>5.1799999999999999E-2</v>
      </c>
      <c r="D11" s="2">
        <v>-0.25750000000000001</v>
      </c>
      <c r="E11" s="2">
        <v>-5.45E-2</v>
      </c>
    </row>
    <row r="12" spans="1:8" ht="0.75" customHeight="1">
      <c r="A12" s="2" t="s">
        <v>5</v>
      </c>
      <c r="B12" s="2">
        <v>0.1024</v>
      </c>
      <c r="C12" s="2">
        <v>9.8499999999999994E-3</v>
      </c>
      <c r="D12" s="2">
        <v>8.3099999999999993E-2</v>
      </c>
      <c r="E12" s="2">
        <v>0.1217</v>
      </c>
    </row>
    <row r="13" spans="1:8" ht="0.75" customHeight="1">
      <c r="A13" s="2" t="s">
        <v>6</v>
      </c>
      <c r="B13" s="2">
        <v>-0.1888</v>
      </c>
      <c r="C13" s="2">
        <v>2.6499999999999999E-2</v>
      </c>
      <c r="D13" s="2">
        <v>-0.2407</v>
      </c>
      <c r="E13" s="2">
        <v>-0.1368</v>
      </c>
    </row>
    <row r="14" spans="1:8" ht="0.75" customHeight="1">
      <c r="A14" s="2" t="s">
        <v>7</v>
      </c>
      <c r="B14" s="2">
        <v>3.5691000000000002</v>
      </c>
      <c r="C14" s="2">
        <v>0.4506</v>
      </c>
      <c r="D14" s="2">
        <v>2.6854</v>
      </c>
      <c r="E14" s="2">
        <v>4.4527999999999999</v>
      </c>
    </row>
    <row r="15" spans="1:8" ht="0.75" customHeight="1">
      <c r="A15" s="2" t="s">
        <v>8</v>
      </c>
      <c r="B15" s="2">
        <v>3.0198</v>
      </c>
      <c r="C15" s="2">
        <v>0.45540000000000003</v>
      </c>
      <c r="D15" s="2">
        <v>2.1265999999999998</v>
      </c>
      <c r="E15" s="2">
        <v>3.9129</v>
      </c>
    </row>
    <row r="16" spans="1:8" ht="0.75" customHeight="1">
      <c r="A16" s="2" t="s">
        <v>9</v>
      </c>
      <c r="B16" s="2">
        <v>3.1591999999999998</v>
      </c>
      <c r="C16" s="2">
        <v>0.65439999999999998</v>
      </c>
      <c r="D16" s="2">
        <v>1.8758999999999999</v>
      </c>
      <c r="E16" s="2">
        <v>4.4424999999999999</v>
      </c>
    </row>
    <row r="17" spans="1:35" ht="0.75" customHeight="1">
      <c r="A17" s="2" t="s">
        <v>10</v>
      </c>
      <c r="B17" s="2">
        <v>2.2702</v>
      </c>
      <c r="C17" s="2">
        <v>0.47839999999999999</v>
      </c>
      <c r="D17" s="2">
        <v>1.3320000000000001</v>
      </c>
      <c r="E17" s="2">
        <v>3.2084000000000001</v>
      </c>
    </row>
    <row r="18" spans="1:35" ht="0.75" customHeight="1">
      <c r="A18" s="2" t="s">
        <v>11</v>
      </c>
      <c r="B18" s="2">
        <v>2.9582000000000002</v>
      </c>
      <c r="C18" s="2">
        <v>0.51939999999999997</v>
      </c>
      <c r="D18" s="2">
        <v>1.9396</v>
      </c>
      <c r="E18" s="2">
        <v>3.9767999999999999</v>
      </c>
    </row>
    <row r="19" spans="1:35" ht="0.75" customHeight="1">
      <c r="A19" s="2" t="s">
        <v>23</v>
      </c>
      <c r="B19" s="2">
        <v>-4.3299999999999996E-3</v>
      </c>
      <c r="C19" s="2">
        <v>1.2700000000000001E-3</v>
      </c>
      <c r="D19" s="2">
        <v>-6.8199999999999997E-3</v>
      </c>
      <c r="E19" s="2">
        <v>-1.8400000000000001E-3</v>
      </c>
    </row>
    <row r="20" spans="1:35" ht="0.75" customHeight="1">
      <c r="A20" s="2" t="s">
        <v>24</v>
      </c>
      <c r="B20" s="2">
        <v>2.4291</v>
      </c>
      <c r="C20" s="2">
        <v>0.94199999999999995</v>
      </c>
      <c r="D20" s="2">
        <v>0.58179999999999998</v>
      </c>
      <c r="E20" s="2">
        <v>4.2765000000000004</v>
      </c>
    </row>
    <row r="21" spans="1:35" ht="0.75" customHeight="1">
      <c r="A21" s="2" t="s">
        <v>12</v>
      </c>
      <c r="B21" s="2">
        <v>-0.63819999999999999</v>
      </c>
      <c r="C21" s="2">
        <v>9.7699999999999995E-2</v>
      </c>
      <c r="D21" s="2">
        <v>-0.82979999999999998</v>
      </c>
      <c r="E21" s="2">
        <v>-0.4466</v>
      </c>
    </row>
    <row r="22" spans="1:35" ht="98.25" customHeight="1">
      <c r="A22" s="2" t="s">
        <v>13</v>
      </c>
      <c r="B22" s="2">
        <v>-0.54849999999999999</v>
      </c>
      <c r="C22" s="2">
        <v>0.10539999999999999</v>
      </c>
      <c r="D22" s="2">
        <v>-0.75529999999999997</v>
      </c>
      <c r="E22" s="2">
        <v>-0.34179999999999999</v>
      </c>
      <c r="L22" s="16" t="s">
        <v>58</v>
      </c>
    </row>
    <row r="23" spans="1:35" ht="66.75">
      <c r="A23" s="2" t="s">
        <v>14</v>
      </c>
      <c r="B23" s="2">
        <v>3.6999999999999998E-2</v>
      </c>
      <c r="C23" s="2">
        <v>0.27400000000000002</v>
      </c>
      <c r="D23" s="2">
        <v>-0.50039999999999996</v>
      </c>
      <c r="E23" s="2">
        <v>0.57430000000000003</v>
      </c>
      <c r="M23" s="17" t="s">
        <v>65</v>
      </c>
    </row>
    <row r="24" spans="1:35" ht="30">
      <c r="A24" s="2" t="s">
        <v>25</v>
      </c>
      <c r="B24" s="2">
        <v>9.74E-2</v>
      </c>
      <c r="C24" s="2">
        <v>6.6600000000000006E-2</v>
      </c>
      <c r="D24" s="2">
        <v>-3.3099999999999997E-2</v>
      </c>
      <c r="E24" s="2">
        <v>0.22800000000000001</v>
      </c>
      <c r="M24" s="14"/>
    </row>
    <row r="25" spans="1:35" ht="26.25">
      <c r="A25" s="2" t="s">
        <v>15</v>
      </c>
      <c r="B25" s="2">
        <v>-4.0899999999999999E-2</v>
      </c>
      <c r="C25" s="2">
        <v>4.6699999999999997E-3</v>
      </c>
      <c r="D25" s="2">
        <v>-5.0099999999999999E-2</v>
      </c>
      <c r="E25" s="2">
        <v>-3.1800000000000002E-2</v>
      </c>
      <c r="AA25" s="13" t="s">
        <v>62</v>
      </c>
      <c r="AE25" s="23"/>
      <c r="AF25" s="5"/>
      <c r="AG25" s="6"/>
      <c r="AH25" s="6"/>
      <c r="AI25" s="7"/>
    </row>
    <row r="26" spans="1:35" ht="24.75" customHeight="1">
      <c r="A26" s="2" t="s">
        <v>16</v>
      </c>
      <c r="B26" s="2">
        <v>-5.1700000000000003E-2</v>
      </c>
      <c r="C26" s="2">
        <v>2.0299999999999999E-2</v>
      </c>
      <c r="D26" s="2">
        <v>-9.1399999999999995E-2</v>
      </c>
      <c r="E26" s="2">
        <v>-1.2E-2</v>
      </c>
      <c r="H26" s="3"/>
      <c r="AE26" s="23"/>
      <c r="AF26" s="24" t="s">
        <v>69</v>
      </c>
      <c r="AG26" s="27">
        <v>55</v>
      </c>
      <c r="AH26" s="20" t="s">
        <v>45</v>
      </c>
      <c r="AI26" s="8"/>
    </row>
    <row r="27" spans="1:35" ht="27.75">
      <c r="A27" s="2" t="s">
        <v>17</v>
      </c>
      <c r="B27" s="2">
        <v>1.3567</v>
      </c>
      <c r="C27" s="2">
        <v>0.1018</v>
      </c>
      <c r="D27" s="2">
        <v>1.1571</v>
      </c>
      <c r="E27" s="2">
        <v>1.5563</v>
      </c>
      <c r="AA27" s="18" t="s">
        <v>48</v>
      </c>
      <c r="AB27" s="18" t="s">
        <v>49</v>
      </c>
      <c r="AE27" s="23"/>
      <c r="AF27" s="31"/>
      <c r="AG27" s="20"/>
      <c r="AH27" s="21"/>
      <c r="AI27" s="8"/>
    </row>
    <row r="28" spans="1:35" ht="27" customHeight="1">
      <c r="A28" s="2" t="s">
        <v>18</v>
      </c>
      <c r="B28" s="2">
        <v>0.16139999999999999</v>
      </c>
      <c r="C28" s="2">
        <v>1.8100000000000002E-2</v>
      </c>
      <c r="D28" s="2">
        <v>0.1258</v>
      </c>
      <c r="E28" s="2">
        <v>0.19689999999999999</v>
      </c>
      <c r="I28" s="2">
        <f>EXP(b_Nmx0 + b_sm1Nmx*I_SM1 + b_atNmx*AirTemp + b_wsNmx*WindSpeed + b_mt1Nmx*I_MT1 + b_mdmNmx*ManureDM + b_mtanNmx*ManureTAN + b_ma0Nmx*I_MA0 + b_ma1Nmx*I_MA1 + b_ma2Nmx*I_MA2 + b_ma3Nmx*I_MA3 + b_ma4Nmx*I_MA4 + b_mrNmx*ManureRate + b_mi0Nmx*I_MI0 + b_met1Nmx*I_MeT1 + b_met2Nmx*I_MeT2)</f>
        <v>0.2553755684256338</v>
      </c>
      <c r="AE28" s="23"/>
      <c r="AF28" s="5"/>
      <c r="AG28" s="6"/>
      <c r="AH28" s="6"/>
      <c r="AI28" s="7"/>
    </row>
    <row r="29" spans="1:35" ht="21" customHeight="1">
      <c r="A29" s="2" t="s">
        <v>19</v>
      </c>
      <c r="B29" s="2">
        <v>0.1011</v>
      </c>
      <c r="C29" s="2">
        <v>4.9500000000000002E-2</v>
      </c>
      <c r="D29" s="2">
        <v>4.0200000000000001E-3</v>
      </c>
      <c r="E29" s="2">
        <v>0.1981</v>
      </c>
      <c r="I29" s="2">
        <f xml:space="preserve"> EXP(b_Km0 + b_sm1Km*I_SM1 + b_atKm*AirTemp + b_wsKm*WindSpeed + b_mt1Km*I_MT1 + b_mdmKm*ManureDM + b_mtanKm*ManureTAN + b_ma0Km*I_MA0 + b_ma1Km*I_MA1 + b_ma2Km*I_MA2 + b_ma3Km*I_MA3 + b_ma4Km*I_MA4 + b_mrKm*ManureRate + b_mi0Km*I_MI0 + b_met1Km*I_MeT1 + b_met2Km*I_MeT2)</f>
        <v>5.6312981903347303</v>
      </c>
      <c r="AE29" s="23"/>
      <c r="AF29" s="24" t="s">
        <v>64</v>
      </c>
      <c r="AG29" s="30">
        <f>100*Nmax*Forsuring</f>
        <v>25.537556842563379</v>
      </c>
      <c r="AH29" s="20" t="s">
        <v>45</v>
      </c>
      <c r="AI29" s="8"/>
    </row>
    <row r="30" spans="1:35" ht="27.75">
      <c r="A30" s="2" t="s">
        <v>26</v>
      </c>
      <c r="B30" s="2">
        <v>0</v>
      </c>
      <c r="I30" s="2">
        <f>Nmax*Km/(22:22 + Km)/(22:22 +23:23  + Km)</f>
        <v>4.5349324399824406E-2</v>
      </c>
      <c r="AA30" s="13" t="s">
        <v>51</v>
      </c>
      <c r="AE30" s="23"/>
      <c r="AF30" s="24" t="s">
        <v>66</v>
      </c>
      <c r="AG30" s="20">
        <f>J52</f>
        <v>17.721731882129415</v>
      </c>
      <c r="AH30" s="20" t="s">
        <v>67</v>
      </c>
      <c r="AI30" s="8"/>
    </row>
    <row r="31" spans="1:35" ht="25.15" customHeight="1">
      <c r="A31" s="2" t="s">
        <v>27</v>
      </c>
      <c r="B31" s="2">
        <v>0</v>
      </c>
      <c r="AC31" s="18">
        <f>I87</f>
        <v>8</v>
      </c>
      <c r="AD31" s="18" t="s">
        <v>43</v>
      </c>
      <c r="AF31" s="10"/>
      <c r="AG31" s="11"/>
      <c r="AH31" s="11"/>
      <c r="AI31" s="12"/>
    </row>
    <row r="32" spans="1:35" ht="12.75" customHeight="1">
      <c r="A32" s="2" t="s">
        <v>28</v>
      </c>
      <c r="B32" s="2">
        <v>0</v>
      </c>
      <c r="AF32" s="34" t="s">
        <v>47</v>
      </c>
      <c r="AG32" s="35"/>
      <c r="AH32" s="35"/>
      <c r="AI32" s="36"/>
    </row>
    <row r="33" spans="1:35" ht="12.75" customHeight="1">
      <c r="A33" s="2" t="s">
        <v>29</v>
      </c>
      <c r="B33" s="2">
        <v>0</v>
      </c>
      <c r="H33" s="3"/>
      <c r="AE33" s="25"/>
      <c r="AF33" s="37"/>
      <c r="AG33" s="38"/>
      <c r="AH33" s="38"/>
      <c r="AI33" s="39"/>
    </row>
    <row r="34" spans="1:35" ht="27.75" customHeight="1">
      <c r="A34" s="2" t="s">
        <v>30</v>
      </c>
      <c r="B34" s="2">
        <v>0</v>
      </c>
      <c r="AA34" s="13" t="s">
        <v>50</v>
      </c>
      <c r="AE34" s="25"/>
      <c r="AF34" s="37"/>
      <c r="AG34" s="38"/>
      <c r="AH34" s="38"/>
      <c r="AI34" s="39"/>
    </row>
    <row r="35" spans="1:35" ht="25.15" customHeight="1">
      <c r="A35" s="2" t="s">
        <v>20</v>
      </c>
      <c r="B35" s="2">
        <v>1.7500000000000002E-2</v>
      </c>
      <c r="C35" s="2">
        <v>2.5000000000000001E-3</v>
      </c>
      <c r="D35" s="2">
        <v>1.26E-2</v>
      </c>
      <c r="E35" s="2">
        <v>2.24E-2</v>
      </c>
      <c r="I35" s="33"/>
      <c r="J35" s="33"/>
      <c r="AC35" s="18">
        <f>I88</f>
        <v>5</v>
      </c>
      <c r="AD35" s="18" t="s">
        <v>44</v>
      </c>
      <c r="AE35" s="25"/>
      <c r="AF35" s="37"/>
      <c r="AG35" s="38"/>
      <c r="AH35" s="38"/>
      <c r="AI35" s="39"/>
    </row>
    <row r="36" spans="1:35" ht="12.75" customHeight="1">
      <c r="A36" s="2" t="s">
        <v>31</v>
      </c>
      <c r="B36" s="2">
        <v>0</v>
      </c>
      <c r="AE36" s="25"/>
      <c r="AF36" s="37"/>
      <c r="AG36" s="38"/>
      <c r="AH36" s="38"/>
      <c r="AI36" s="39"/>
    </row>
    <row r="37" spans="1:35" ht="13.15" customHeight="1">
      <c r="A37" s="2" t="s">
        <v>21</v>
      </c>
      <c r="B37" s="2">
        <v>0.38879999999999998</v>
      </c>
      <c r="C37" s="2">
        <v>0.17610000000000001</v>
      </c>
      <c r="D37" s="2">
        <v>4.3400000000000001E-2</v>
      </c>
      <c r="E37" s="2">
        <v>0.73429999999999995</v>
      </c>
      <c r="H37" s="2">
        <v>0</v>
      </c>
      <c r="I37" s="2">
        <f>100*Nmax*H$37:H$65536/(H$37:H$65536+Km)</f>
        <v>0</v>
      </c>
      <c r="J37" s="2">
        <f>ManureTAN*ManureRate*I37/100</f>
        <v>0</v>
      </c>
      <c r="AE37" s="25"/>
      <c r="AF37" s="37"/>
      <c r="AG37" s="38"/>
      <c r="AH37" s="38"/>
      <c r="AI37" s="39"/>
    </row>
    <row r="38" spans="1:35" ht="22.9" customHeight="1">
      <c r="A38" s="2" t="s">
        <v>22</v>
      </c>
      <c r="B38" s="2">
        <v>0.70240000000000002</v>
      </c>
      <c r="C38" s="2">
        <v>0.19220000000000001</v>
      </c>
      <c r="D38" s="2">
        <v>0.3256</v>
      </c>
      <c r="E38" s="2">
        <v>1.0792999999999999</v>
      </c>
      <c r="H38" s="2">
        <v>1</v>
      </c>
      <c r="I38" s="2">
        <f t="shared" ref="I38:I52" si="0">(100*Nmax*H$37:H$65536/(H$37:H$65536+Km))*Forsuring</f>
        <v>3.851064468761932</v>
      </c>
      <c r="J38" s="2">
        <f t="shared" ref="J38:J52" si="1">(ManureTAN*ManureRate*I38/100)*Forsuring</f>
        <v>2.7727664175085907</v>
      </c>
      <c r="AA38" s="13" t="s">
        <v>52</v>
      </c>
      <c r="AE38" s="25"/>
      <c r="AF38" s="40"/>
      <c r="AG38" s="41"/>
      <c r="AH38" s="41"/>
      <c r="AI38" s="42"/>
    </row>
    <row r="39" spans="1:35" ht="25.15" customHeight="1">
      <c r="H39" s="2">
        <v>2</v>
      </c>
      <c r="I39" s="2">
        <f t="shared" si="0"/>
        <v>6.6928473257426804</v>
      </c>
      <c r="J39" s="2">
        <f t="shared" si="1"/>
        <v>4.8188500745347298</v>
      </c>
      <c r="AE39" s="25"/>
      <c r="AF39" s="26"/>
      <c r="AG39" s="26"/>
      <c r="AH39" s="26"/>
      <c r="AI39" s="26"/>
    </row>
    <row r="40" spans="1:35" ht="20.45" customHeight="1">
      <c r="H40" s="2">
        <v>3</v>
      </c>
      <c r="I40" s="2">
        <f t="shared" si="0"/>
        <v>8.8761468829197092</v>
      </c>
      <c r="J40" s="2">
        <f t="shared" si="1"/>
        <v>6.390825755702191</v>
      </c>
      <c r="AA40" s="18" t="s">
        <v>53</v>
      </c>
      <c r="AB40" s="18" t="s">
        <v>54</v>
      </c>
      <c r="AE40" s="25"/>
      <c r="AF40" s="26"/>
      <c r="AG40" s="26"/>
      <c r="AH40" s="26"/>
      <c r="AI40" s="26"/>
    </row>
    <row r="41" spans="1:35" ht="13.15" customHeight="1">
      <c r="H41" s="2">
        <v>4</v>
      </c>
      <c r="I41" s="2">
        <f t="shared" si="0"/>
        <v>10.606070474774008</v>
      </c>
      <c r="J41" s="2">
        <f t="shared" si="1"/>
        <v>7.6363707418372861</v>
      </c>
      <c r="AE41" s="25"/>
      <c r="AF41" s="26"/>
      <c r="AG41" s="26"/>
      <c r="AH41" s="26"/>
      <c r="AI41" s="26"/>
    </row>
    <row r="42" spans="1:35" ht="13.15" customHeight="1">
      <c r="H42" s="2">
        <v>6</v>
      </c>
      <c r="I42" s="2">
        <f t="shared" si="0"/>
        <v>13.17353734277968</v>
      </c>
      <c r="J42" s="2">
        <f t="shared" si="1"/>
        <v>9.4849468868013691</v>
      </c>
      <c r="AE42" s="25"/>
      <c r="AF42" s="26"/>
      <c r="AG42" s="26"/>
      <c r="AH42" s="26"/>
      <c r="AI42" s="26"/>
    </row>
    <row r="43" spans="1:35" ht="22.9" customHeight="1">
      <c r="H43" s="2">
        <v>8</v>
      </c>
      <c r="I43" s="2">
        <f t="shared" si="0"/>
        <v>14.987600732362104</v>
      </c>
      <c r="J43" s="2">
        <f t="shared" si="1"/>
        <v>10.791072527300715</v>
      </c>
      <c r="AA43" s="13" t="s">
        <v>61</v>
      </c>
      <c r="AE43" s="25"/>
      <c r="AF43" s="26"/>
      <c r="AG43" s="26"/>
      <c r="AH43" s="26"/>
      <c r="AI43" s="26"/>
    </row>
    <row r="44" spans="1:35" ht="25.15" customHeight="1">
      <c r="H44" s="2">
        <v>10</v>
      </c>
      <c r="I44" s="2">
        <f t="shared" si="0"/>
        <v>16.33745101117319</v>
      </c>
      <c r="J44" s="2">
        <f t="shared" si="1"/>
        <v>11.762964728044697</v>
      </c>
      <c r="AC44" s="18">
        <f>I90</f>
        <v>5</v>
      </c>
      <c r="AD44" s="18" t="s">
        <v>45</v>
      </c>
      <c r="AE44" s="25"/>
      <c r="AF44" s="25"/>
      <c r="AG44" s="25"/>
      <c r="AH44" s="25"/>
      <c r="AI44" s="25"/>
    </row>
    <row r="45" spans="1:35" ht="13.15" customHeight="1">
      <c r="H45" s="2">
        <v>15</v>
      </c>
      <c r="I45" s="2">
        <f t="shared" si="0"/>
        <v>18.567098837139909</v>
      </c>
      <c r="J45" s="2">
        <f t="shared" si="1"/>
        <v>13.368311162740733</v>
      </c>
      <c r="AE45" s="25"/>
      <c r="AF45" s="25"/>
      <c r="AG45" s="25"/>
      <c r="AH45" s="25"/>
      <c r="AI45" s="25"/>
    </row>
    <row r="46" spans="1:35" ht="13.15" customHeight="1">
      <c r="H46" s="2">
        <v>20</v>
      </c>
      <c r="I46" s="2">
        <f t="shared" si="0"/>
        <v>19.926853999297858</v>
      </c>
      <c r="J46" s="2">
        <f t="shared" si="1"/>
        <v>14.347334879494458</v>
      </c>
      <c r="AE46" s="25"/>
      <c r="AF46" s="25"/>
      <c r="AG46" s="25"/>
      <c r="AH46" s="25"/>
      <c r="AI46" s="25"/>
    </row>
    <row r="47" spans="1:35" ht="29.25">
      <c r="H47" s="2">
        <v>30</v>
      </c>
      <c r="I47" s="2">
        <f t="shared" si="0"/>
        <v>21.501509745292392</v>
      </c>
      <c r="J47" s="2">
        <f t="shared" si="1"/>
        <v>15.481087016610523</v>
      </c>
      <c r="AA47" s="13" t="s">
        <v>71</v>
      </c>
      <c r="AE47" s="25"/>
      <c r="AF47" s="25"/>
      <c r="AG47" s="25"/>
      <c r="AH47" s="25"/>
      <c r="AI47" s="25"/>
    </row>
    <row r="48" spans="1:35" ht="25.15" customHeight="1">
      <c r="H48" s="2">
        <v>40</v>
      </c>
      <c r="I48" s="2">
        <f t="shared" si="0"/>
        <v>22.386000710339243</v>
      </c>
      <c r="J48" s="2">
        <f t="shared" si="1"/>
        <v>16.117920511444254</v>
      </c>
      <c r="AC48" s="32">
        <f>I91</f>
        <v>2.4</v>
      </c>
      <c r="AD48" s="18" t="s">
        <v>70</v>
      </c>
    </row>
    <row r="49" spans="8:34">
      <c r="H49" s="2">
        <v>50</v>
      </c>
      <c r="I49" s="2">
        <f t="shared" si="0"/>
        <v>22.952508455932655</v>
      </c>
      <c r="J49" s="2">
        <f t="shared" si="1"/>
        <v>16.525806088271512</v>
      </c>
    </row>
    <row r="50" spans="8:34" ht="15">
      <c r="H50" s="2">
        <v>75</v>
      </c>
      <c r="I50" s="2">
        <f t="shared" si="0"/>
        <v>23.75401123607163</v>
      </c>
      <c r="J50" s="2">
        <f t="shared" si="1"/>
        <v>17.102888089971572</v>
      </c>
      <c r="AH50" s="15"/>
    </row>
    <row r="51" spans="8:34" ht="26.25">
      <c r="H51" s="2">
        <v>100</v>
      </c>
      <c r="I51" s="2">
        <f t="shared" si="0"/>
        <v>24.176127038169895</v>
      </c>
      <c r="J51" s="2">
        <f t="shared" si="1"/>
        <v>17.406811467482324</v>
      </c>
      <c r="AA51" s="13" t="s">
        <v>55</v>
      </c>
    </row>
    <row r="52" spans="8:34" ht="25.15" customHeight="1">
      <c r="H52" s="2">
        <v>150</v>
      </c>
      <c r="I52" s="2">
        <f t="shared" si="0"/>
        <v>24.613516502957523</v>
      </c>
      <c r="J52" s="2">
        <f t="shared" si="1"/>
        <v>17.721731882129415</v>
      </c>
    </row>
    <row r="53" spans="8:34" ht="25.5">
      <c r="AA53" s="18" t="str">
        <f>IF(P92=1,"Bredspredning",IF(P92=2,"Slangeudlægning",IF(P92=3,"Båndudlægning",IF(P92=4,"Nedf.åben v-rende", IF(P92=5,"Slæbesko","Lukket nedfældning")))))</f>
        <v>Slangeudlægning</v>
      </c>
      <c r="AB53" s="9"/>
    </row>
    <row r="55" spans="8:34">
      <c r="H55" s="3"/>
    </row>
    <row r="56" spans="8:34" ht="26.25">
      <c r="H56" s="2">
        <v>0</v>
      </c>
      <c r="I56" s="2">
        <f>100*Nmax*Forsuring</f>
        <v>25.537556842563379</v>
      </c>
      <c r="AA56" s="13" t="s">
        <v>63</v>
      </c>
    </row>
    <row r="57" spans="8:34" ht="25.15" customHeight="1">
      <c r="H57" s="2">
        <v>150</v>
      </c>
      <c r="I57" s="2">
        <f>100*Nmax*Forsuring</f>
        <v>25.537556842563379</v>
      </c>
      <c r="AC57" s="18">
        <f>I97</f>
        <v>30</v>
      </c>
      <c r="AD57" s="18" t="s">
        <v>46</v>
      </c>
    </row>
    <row r="59" spans="8:34">
      <c r="H59" s="3"/>
    </row>
    <row r="60" spans="8:34" ht="26.25">
      <c r="H60" s="2">
        <v>0</v>
      </c>
      <c r="I60" s="2">
        <f>50*Nmax*Forsuring</f>
        <v>12.76877842128169</v>
      </c>
      <c r="AA60" s="13" t="s">
        <v>60</v>
      </c>
    </row>
    <row r="61" spans="8:34" s="15" customFormat="1" ht="25.15" customHeight="1">
      <c r="H61" s="15">
        <f>Km</f>
        <v>5.6312981903347303</v>
      </c>
      <c r="I61" s="15">
        <f>50*Nmax*Forsuring</f>
        <v>12.76877842128169</v>
      </c>
      <c r="AB61" s="22"/>
    </row>
    <row r="62" spans="8:34" ht="30">
      <c r="H62" s="2">
        <f>Km</f>
        <v>5.6312981903347303</v>
      </c>
      <c r="I62" s="2">
        <v>0</v>
      </c>
      <c r="AA62" s="19" t="s">
        <v>57</v>
      </c>
      <c r="AB62" s="19" t="s">
        <v>56</v>
      </c>
    </row>
    <row r="64" spans="8:34" ht="26.25">
      <c r="AA64" s="29" t="s">
        <v>68</v>
      </c>
    </row>
    <row r="65" spans="14:29" ht="15">
      <c r="AA65" s="15"/>
      <c r="AB65" s="22"/>
    </row>
    <row r="66" spans="14:29" ht="25.15" customHeight="1">
      <c r="AA66" s="19" t="s">
        <v>57</v>
      </c>
      <c r="AB66" s="19" t="s">
        <v>56</v>
      </c>
    </row>
    <row r="67" spans="14:29" ht="20.25">
      <c r="AB67" s="9"/>
      <c r="AC67" s="9"/>
    </row>
    <row r="71" spans="14:29" ht="22.5" customHeight="1"/>
    <row r="76" spans="14:29" hidden="1"/>
    <row r="77" spans="14:29" hidden="1"/>
    <row r="78" spans="14:29" hidden="1">
      <c r="N78" s="2">
        <f>Forsuring</f>
        <v>1</v>
      </c>
    </row>
    <row r="79" spans="14:29" hidden="1"/>
    <row r="80" spans="14:29" hidden="1"/>
    <row r="81" spans="9:27" hidden="1"/>
    <row r="82" spans="9:27" ht="17.25" hidden="1" customHeight="1"/>
    <row r="83" spans="9:27" hidden="1"/>
    <row r="84" spans="9:27" hidden="1"/>
    <row r="85" spans="9:27" hidden="1">
      <c r="I85" s="2" t="s">
        <v>32</v>
      </c>
    </row>
    <row r="86" spans="9:27" hidden="1">
      <c r="I86" s="2">
        <f>IF(P86,1,0)</f>
        <v>0</v>
      </c>
      <c r="K86" s="4" t="s">
        <v>33</v>
      </c>
      <c r="P86" s="2" t="b">
        <v>0</v>
      </c>
    </row>
    <row r="87" spans="9:27" ht="26.25" hidden="1">
      <c r="I87" s="2">
        <f>P87-6</f>
        <v>8</v>
      </c>
      <c r="P87" s="2">
        <v>14</v>
      </c>
      <c r="AA87" s="13" t="s">
        <v>59</v>
      </c>
    </row>
    <row r="88" spans="9:27" hidden="1">
      <c r="I88" s="2">
        <v>5</v>
      </c>
    </row>
    <row r="89" spans="9:27" ht="20.25" hidden="1">
      <c r="I89" s="2">
        <f>IF(P89,1,0)</f>
        <v>0</v>
      </c>
      <c r="K89" s="4" t="s">
        <v>34</v>
      </c>
      <c r="P89" s="2" t="b">
        <v>0</v>
      </c>
      <c r="AA89" s="9" t="str">
        <f>IF(P99=1,"Vind tunneller",IF(P99=2,"Micromet. mass balance","Lennart boxes (dyn. chambers)"))</f>
        <v>Micromet. mass balance</v>
      </c>
    </row>
    <row r="90" spans="9:27" hidden="1">
      <c r="I90" s="2">
        <v>5</v>
      </c>
    </row>
    <row r="91" spans="9:27" hidden="1">
      <c r="I91" s="2">
        <f>P91/10</f>
        <v>2.4</v>
      </c>
      <c r="P91" s="2">
        <v>24</v>
      </c>
    </row>
    <row r="92" spans="9:27" hidden="1">
      <c r="I92" s="2">
        <f>IF(P92=1,1,0)</f>
        <v>0</v>
      </c>
      <c r="K92" s="4" t="s">
        <v>35</v>
      </c>
      <c r="P92" s="2">
        <v>2</v>
      </c>
    </row>
    <row r="93" spans="9:27" hidden="1">
      <c r="I93" s="2">
        <f>IF(P92=2,1,0)</f>
        <v>1</v>
      </c>
      <c r="K93" s="4" t="s">
        <v>36</v>
      </c>
    </row>
    <row r="94" spans="9:27" hidden="1">
      <c r="I94" s="2">
        <f>IF(P92=3,1,0)</f>
        <v>0</v>
      </c>
      <c r="K94" s="4" t="s">
        <v>37</v>
      </c>
    </row>
    <row r="95" spans="9:27" hidden="1">
      <c r="I95" s="2">
        <f>IF(P92=4,1,0)</f>
        <v>0</v>
      </c>
      <c r="K95" s="4" t="s">
        <v>38</v>
      </c>
    </row>
    <row r="96" spans="9:27" hidden="1">
      <c r="I96" s="2">
        <f>IF(P92=5,1,0)</f>
        <v>0</v>
      </c>
      <c r="K96" s="4" t="s">
        <v>39</v>
      </c>
    </row>
    <row r="97" spans="9:16" hidden="1">
      <c r="I97" s="2">
        <v>30</v>
      </c>
    </row>
    <row r="98" spans="9:16" hidden="1">
      <c r="I98" s="2">
        <f>IF(P98,1,0)</f>
        <v>1</v>
      </c>
      <c r="K98" s="4" t="s">
        <v>40</v>
      </c>
      <c r="P98" s="2" t="b">
        <v>1</v>
      </c>
    </row>
    <row r="99" spans="9:16" hidden="1">
      <c r="I99" s="2">
        <f>IF(P99=1,1,0)</f>
        <v>0</v>
      </c>
      <c r="K99" s="4" t="s">
        <v>41</v>
      </c>
      <c r="P99" s="2">
        <v>2</v>
      </c>
    </row>
    <row r="100" spans="9:16" hidden="1">
      <c r="I100" s="2">
        <f>IF(P99=2,1,0)</f>
        <v>1</v>
      </c>
      <c r="K100" s="4" t="s">
        <v>42</v>
      </c>
    </row>
    <row r="101" spans="9:16" hidden="1">
      <c r="I101" s="2">
        <v>0</v>
      </c>
    </row>
    <row r="102" spans="9:16" hidden="1">
      <c r="I102" s="2">
        <v>6</v>
      </c>
    </row>
    <row r="103" spans="9:16" hidden="1"/>
    <row r="104" spans="9:16" hidden="1">
      <c r="I104" s="28">
        <f>IF(P104,1,(100-AG26)/100)</f>
        <v>1</v>
      </c>
      <c r="P104" s="2" t="b">
        <v>1</v>
      </c>
    </row>
    <row r="105" spans="9:16" hidden="1"/>
    <row r="106" spans="9:16" hidden="1"/>
    <row r="107" spans="9:16" hidden="1"/>
    <row r="108" spans="9:16" hidden="1"/>
    <row r="109" spans="9:16" hidden="1"/>
    <row r="110" spans="9:16" hidden="1"/>
    <row r="111" spans="9:16" hidden="1"/>
    <row r="112" spans="9:1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mergeCells count="2">
    <mergeCell ref="I35:J35"/>
    <mergeCell ref="AF32:AI3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control shapeId="1070" r:id="rId4" name="OptionButton8"/>
    <control shapeId="1069" r:id="rId5" name="OptionButton7"/>
    <control shapeId="1035" r:id="rId6" name="OptionButton1"/>
    <control shapeId="1036" r:id="rId7" name="OptionButton2"/>
    <control shapeId="1038" r:id="rId8" name="ScrollBar1"/>
    <control shapeId="1039" r:id="rId9" name="ScrollBar2"/>
    <control shapeId="1043" r:id="rId10" name="OptionButton3"/>
    <control shapeId="1045" r:id="rId11" name="OptionButton4"/>
    <control shapeId="1047" r:id="rId12" name="ScrollBar3"/>
    <control shapeId="1048" r:id="rId13" name="ScrollBar4"/>
    <control shapeId="1049" r:id="rId14" name="ScrollBar5"/>
    <control shapeId="1052" r:id="rId15" name="ScrollBar6"/>
    <control shapeId="1065" r:id="rId16" name="OptionButton5"/>
    <control shapeId="1066" r:id="rId17" name="OptionButton6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50</vt:i4>
      </vt:variant>
    </vt:vector>
  </HeadingPairs>
  <TitlesOfParts>
    <vt:vector size="53" baseType="lpstr">
      <vt:lpstr>P19</vt:lpstr>
      <vt:lpstr>Sheet2</vt:lpstr>
      <vt:lpstr>Sheet3</vt:lpstr>
      <vt:lpstr>AirTemp</vt:lpstr>
      <vt:lpstr>b_atKm</vt:lpstr>
      <vt:lpstr>b_atNmx</vt:lpstr>
      <vt:lpstr>b_Km0</vt:lpstr>
      <vt:lpstr>b_ma0Km</vt:lpstr>
      <vt:lpstr>b_ma0Nmx</vt:lpstr>
      <vt:lpstr>b_ma1Km</vt:lpstr>
      <vt:lpstr>b_ma1Nmx</vt:lpstr>
      <vt:lpstr>b_ma2Km</vt:lpstr>
      <vt:lpstr>b_ma2Nmx</vt:lpstr>
      <vt:lpstr>b_ma3Km</vt:lpstr>
      <vt:lpstr>b_ma3Nmx</vt:lpstr>
      <vt:lpstr>b_ma4Km</vt:lpstr>
      <vt:lpstr>b_ma4Nmx</vt:lpstr>
      <vt:lpstr>b_mdmKm</vt:lpstr>
      <vt:lpstr>b_mdmNmx</vt:lpstr>
      <vt:lpstr>b_met1Km</vt:lpstr>
      <vt:lpstr>b_met1Nmx</vt:lpstr>
      <vt:lpstr>b_met2Km</vt:lpstr>
      <vt:lpstr>b_met2Nmx</vt:lpstr>
      <vt:lpstr>b_mi0Km</vt:lpstr>
      <vt:lpstr>b_mi0Nmx</vt:lpstr>
      <vt:lpstr>b_mrKm</vt:lpstr>
      <vt:lpstr>b_mrNmx</vt:lpstr>
      <vt:lpstr>b_mt1Km</vt:lpstr>
      <vt:lpstr>b_mt1Nmx</vt:lpstr>
      <vt:lpstr>b_mtanKm</vt:lpstr>
      <vt:lpstr>b_mtanNmx</vt:lpstr>
      <vt:lpstr>b_Nmx0</vt:lpstr>
      <vt:lpstr>b_sm1Km</vt:lpstr>
      <vt:lpstr>b_sm1Nmx</vt:lpstr>
      <vt:lpstr>b_wsKm</vt:lpstr>
      <vt:lpstr>b_wsNmx</vt:lpstr>
      <vt:lpstr>Forsuring</vt:lpstr>
      <vt:lpstr>I_MA0</vt:lpstr>
      <vt:lpstr>I_MA1</vt:lpstr>
      <vt:lpstr>I_MA2</vt:lpstr>
      <vt:lpstr>I_MA3</vt:lpstr>
      <vt:lpstr>I_MA4</vt:lpstr>
      <vt:lpstr>I_MeT1</vt:lpstr>
      <vt:lpstr>I_MeT2</vt:lpstr>
      <vt:lpstr>I_MI0</vt:lpstr>
      <vt:lpstr>I_MT1</vt:lpstr>
      <vt:lpstr>I_SM1</vt:lpstr>
      <vt:lpstr>Km</vt:lpstr>
      <vt:lpstr>ManureDM</vt:lpstr>
      <vt:lpstr>ManureRate</vt:lpstr>
      <vt:lpstr>ManureTAN</vt:lpstr>
      <vt:lpstr>Nmax</vt:lpstr>
      <vt:lpstr>WindSpeed</vt:lpstr>
    </vt:vector>
  </TitlesOfParts>
  <Company>Danmarks JordbrugsForskning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T. Søgaard</dc:creator>
  <cp:lastModifiedBy>Frede</cp:lastModifiedBy>
  <dcterms:created xsi:type="dcterms:W3CDTF">2000-10-18T08:57:00Z</dcterms:created>
  <dcterms:modified xsi:type="dcterms:W3CDTF">2014-03-31T11:16:46Z</dcterms:modified>
</cp:coreProperties>
</file>